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67686E65-8605-4A6B-BEFB-4D71BBB21B18}" xr6:coauthVersionLast="47" xr6:coauthVersionMax="47" xr10:uidLastSave="{00000000-0000-0000-0000-000000000000}"/>
  <bookViews>
    <workbookView xWindow="795" yWindow="330" windowWidth="26940" windowHeight="1536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F28" i="15"/>
  <c r="R27" i="15"/>
  <c r="R24" i="15" s="1"/>
  <c r="F30" i="15"/>
  <c r="F33" i="15"/>
  <c r="D24" i="15"/>
  <c r="N27" i="15" l="1"/>
  <c r="F29" i="15"/>
  <c r="Z27" i="15"/>
  <c r="Z24" i="15" s="1"/>
  <c r="F31"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<sst xmlns="http://schemas.openxmlformats.org/spreadsheetml/2006/main" count="4515" uniqueCount="564">
  <si>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</si>
  <si>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</si>
  <si>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</si>
  <si>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</si>
  <si>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</si>
  <si>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</si>
  <si>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</si>
  <si>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</si>
  <si>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</si>
  <si>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</si>
  <si>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</si>
  <si>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</si>
  <si>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</si>
  <si>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</si>
  <si>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</si>
  <si>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</si>
  <si>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</si>
  <si>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</si>
  <si>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</si>
  <si>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</si>
  <si>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</si>
  <si>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</si>
  <si>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</si>
  <si>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</si>
  <si>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</si>
  <si>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</si>
  <si>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</si>
  <si>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</si>
  <si>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</si>
  <si>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</si>
  <si>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</si>
  <si>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</si>
  <si>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</si>
  <si>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</si>
  <si>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</si>
  <si>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</si>
  <si>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</si>
  <si>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</si>
  <si>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</si>
  <si>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</si>
  <si>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</si>
  <si>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</si>
  <si>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</si>
  <si>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</si>
  <si>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</si>
  <si>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</si>
  <si>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</si>
  <si>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</si>
  <si>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</si>
  <si>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</si>
  <si>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</si>
  <si>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</si>
  <si>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</si>
  <si>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</si>
  <si>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</si>
  <si>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</si>
  <si>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</si>
  <si>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</si>
  <si>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</si>
  <si>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</si>
  <si>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</si>
  <si>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</si>
  <si>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</si>
  <si>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</si>
  <si>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</si>
  <si>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</si>
  <si>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</si>
  <si>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</si>
  <si>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</si>
  <si>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</si>
  <si>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</si>
  <si>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</si>
  <si>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</si>
  <si>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</si>
  <si>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</si>
  <si>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</si>
  <si>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</si>
  <si>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</si>
  <si>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</si>
  <si>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</si>
  <si>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</si>
  <si>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</si>
  <si>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</si>
  <si>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</si>
  <si>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</si>
  <si>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</si>
  <si>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</si>
  <si>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</si>
  <si>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</si>
  <si>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</si>
  <si>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</si>
  <si>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</si>
  <si>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</si>
  <si>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</si>
  <si>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</si>
  <si>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</si>
  <si>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</si>
  <si>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</si>
  <si>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</si>
  <si>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</si>
  <si>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</si>
  <si>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</si>
  <si>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</si>
  <si>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</si>
  <si>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</si>
  <si>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</si>
  <si>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</si>
  <si>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</si>
  <si>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</si>
  <si>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</si>
  <si>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</si>
  <si>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</si>
  <si>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</si>
  <si>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</si>
  <si>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</si>
  <si>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</si>
  <si>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</si>
  <si>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</si>
  <si>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</si>
  <si>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</si>
  <si>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</si>
  <si>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</si>
  <si>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</si>
  <si>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</si>
  <si>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</si>
  <si>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</si>
  <si>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</si>
  <si>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</si>
  <si>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</si>
  <si>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</si>
  <si>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</si>
  <si>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</si>
  <si>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</si>
  <si>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</si>
  <si>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</si>
  <si>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</si>
  <si>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</si>
  <si>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</si>
  <si>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</si>
  <si>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</si>
  <si>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</si>
  <si>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</si>
  <si>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</si>
  <si>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</si>
  <si>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</si>
  <si>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</si>
  <si>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</si>
  <si>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</si>
  <si>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</si>
  <si>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</si>
  <si>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</si>
  <si>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</si>
  <si>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</si>
  <si>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</si>
  <si>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</si>
  <si>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</si>
  <si>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</si>
  <si>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</si>
  <si>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</si>
  <si>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</si>
  <si>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</si>
  <si>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</si>
  <si>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</si>
  <si>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</si>
  <si>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</si>
  <si>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</si>
  <si>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</si>
  <si>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</si>
  <si>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</si>
  <si>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</si>
  <si>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</si>
  <si>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</si>
  <si>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</si>
  <si>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</si>
  <si>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</si>
  <si>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</si>
  <si>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</si>
  <si>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</si>
  <si>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</si>
  <si>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</si>
  <si>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</si>
  <si>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</si>
  <si>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</si>
  <si>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</si>
  <si>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</si>
  <si>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</si>
  <si>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</si>
  <si>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</si>
  <si>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</si>
  <si>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</si>
  <si>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</si>
  <si>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</si>
  <si>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</si>
  <si>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</si>
  <si>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</si>
  <si>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</si>
  <si>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</si>
  <si>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</si>
  <si>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</si>
  <si>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</si>
  <si>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</si>
  <si>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</si>
  <si>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</si>
  <si>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</si>
  <si>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</si>
  <si>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</si>
  <si>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</si>
  <si>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</si>
  <si>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</si>
  <si>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</si>
  <si>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</si>
  <si>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</si>
  <si>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</si>
  <si>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</si>
  <si>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</si>
  <si>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</si>
  <si>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</si>
  <si>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</si>
  <si>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</si>
  <si>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</si>
  <si>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</si>
  <si>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</si>
  <si>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</si>
  <si>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</si>
  <si>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</si>
  <si>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</si>
  <si>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</si>
  <si>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</si>
  <si>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</si>
  <si>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</si>
  <si>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</si>
  <si>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</si>
  <si>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</si>
  <si>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</si>
  <si>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</si>
  <si>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</si>
  <si>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</si>
  <si>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</si>
  <si>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</si>
  <si>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</si>
  <si>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</si>
  <si>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</si>
  <si>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</si>
  <si>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</si>
  <si>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</si>
  <si>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</si>
  <si>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</si>
  <si>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</si>
  <si>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</si>
  <si>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</si>
  <si>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</si>
  <si>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</si>
  <si>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</si>
  <si>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</si>
  <si>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</si>
  <si>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</si>
  <si>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</si>
  <si>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</si>
  <si>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</si>
  <si>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</si>
  <si>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</si>
  <si>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</si>
  <si>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</si>
  <si>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</si>
  <si>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</si>
  <si>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</si>
  <si>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</si>
  <si>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</si>
  <si>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</si>
  <si>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</si>
  <si>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</si>
  <si>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</si>
  <si>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</si>
  <si>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</si>
  <si>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</si>
  <si>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</si>
  <si>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</si>
  <si>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</si>
  <si>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</si>
  <si>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</si>
  <si>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</si>
  <si>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</si>
  <si>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</si>
  <si>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</si>
  <si>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</si>
  <si>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</si>
  <si>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</si>
  <si>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</si>
  <si>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</si>
  <si>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</si>
  <si>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</si>
  <si>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</si>
  <si>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</si>
  <si>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</si>
  <si>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</si>
  <si>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</si>
  <si>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</si>
  <si>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</si>
  <si>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</si>
  <si>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</si>
  <si>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</si>
  <si>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</si>
  <si>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</si>
  <si>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</si>
  <si>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</si>
  <si>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</si>
  <si>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</si>
  <si>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</si>
  <si>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</si>
  <si>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</si>
  <si>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</si>
  <si>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</si>
  <si>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</si>
  <si>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</si>
  <si>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</si>
  <si>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</si>
  <si>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</si>
  <si>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</si>
  <si>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</si>
  <si>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</si>
  <si>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</si>
  <si>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</si>
  <si>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</si>
  <si>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</si>
  <si>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</si>
  <si>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</si>
  <si>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</si>
  <si>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</si>
  <si>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</si>
  <si>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</si>
  <si>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</si>
  <si>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</si>
  <si>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</si>
  <si>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</si>
  <si>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</si>
  <si>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</si>
  <si>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</si>
  <si>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</si>
  <si>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</si>
  <si>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</si>
  <si>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</si>
  <si>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</si>
  <si>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</si>
  <si>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</si>
  <si>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</si>
  <si>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</si>
  <si>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</si>
  <si>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</si>
  <si>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</si>
  <si>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</si>
  <si>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</si>
  <si>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</si>
  <si>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</si>
  <si>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</si>
  <si>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</si>
  <si>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</si>
  <si>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</si>
  <si>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</si>
  <si>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</si>
  <si>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</si>
  <si>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</si>
  <si>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</si>
  <si>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</si>
  <si>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</si>
  <si>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</si>
  <si>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</si>
  <si>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</si>
  <si>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</si>
  <si>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</si>
  <si>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</si>
  <si>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</si>
  <si>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</si>
  <si>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</si>
  <si>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</si>
  <si>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</si>
  <si>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</si>
  <si>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</si>
  <si>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</si>
  <si>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</si>
  <si>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</si>
  <si>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</si>
  <si>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</si>
  <si>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</si>
  <si>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</si>
  <si>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</si>
  <si>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</si>
  <si>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</si>
  <si>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</si>
  <si>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</si>
  <si>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</si>
  <si>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</si>
  <si>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</si>
  <si>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</si>
  <si>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</si>
  <si>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</si>
  <si>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</si>
  <si>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</si>
  <si>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</si>
  <si>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</si>
  <si>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</si>
  <si>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</si>
  <si>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</si>
  <si>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</si>
  <si>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</si>
  <si>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</si>
  <si>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</si>
  <si>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</si>
  <si>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</si>
  <si>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</si>
  <si>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</si>
  <si>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</si>
  <si>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</si>
  <si>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</si>
  <si>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</si>
  <si>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</si>
  <si>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</si>
  <si>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</si>
  <si>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</si>
  <si>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</si>
  <si>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</si>
  <si>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</si>
  <si>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</si>
  <si>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</si>
  <si>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</si>
  <si>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</si>
  <si>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</si>
  <si>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</si>
  <si>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</si>
  <si>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</si>
  <si>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</si>
  <si>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</si>
  <si>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</si>
  <si>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</si>
  <si>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</si>
  <si>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</si>
  <si>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</si>
  <si>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</si>
  <si>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</si>
  <si>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</si>
  <si>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</si>
  <si>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</si>
  <si>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</si>
  <si>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</si>
  <si>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Утвержденный план</t>
  </si>
  <si>
    <t>Предложение по корректировке утвержденного плана</t>
  </si>
  <si>
    <t>M_00.0029.000029</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</si>
  <si>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</si>
  <si>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</si>
  <si>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</si>
  <si>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</si>
  <si>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</si>
  <si>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</si>
  <si>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</si>
  <si>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</si>
  <si>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</si>
  <si>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</si>
  <si>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</si>
  <si>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</si>
  <si>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</si>
  <si>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</si>
  <si>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</si>
  <si>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</si>
  <si>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</si>
  <si>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</si>
  <si>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</si>
  <si>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</si>
  <si>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</si>
  <si>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</si>
  <si>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</si>
  <si>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</si>
  <si>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</si>
  <si>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</si>
  <si>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</si>
  <si>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</si>
  <si>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</si>
  <si>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</si>
  <si>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</si>
  <si>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</si>
  <si>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</si>
  <si>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</si>
  <si>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</si>
  <si>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</si>
  <si>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</si>
  <si>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</si>
  <si>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</si>
  <si>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</si>
  <si>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</si>
  <si>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</si>
  <si>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</si>
  <si>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</si>
  <si>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</si>
  <si>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</si>
  <si>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</si>
  <si>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</si>
  <si>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</si>
  <si>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</si>
  <si>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</si>
  <si>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</si>
  <si>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</si>
  <si>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</si>
  <si>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</si>
  <si>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</si>
  <si>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</si>
  <si>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</si>
  <si>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</si>
  <si>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</si>
  <si>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</si>
  <si>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</si>
  <si>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</si>
  <si>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</si>
  <si>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</si>
  <si>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увеличением стоимости проекта в связи с корректировкой ПСД с учетом дополнительно проведенных инженерных изысканий, влияющих на объем строительных работ</t>
  </si>
  <si>
    <t>СМР, ПНР</t>
  </si>
  <si>
    <t>Выполнение строительно-монтажных работ по проекту "Реконструкция ограждения на ПС 220 кВ Чулымская "</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</si>
  <si>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</si>
  <si>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</si>
  <si>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</si>
  <si>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</si>
  <si>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"КОМФОРТСПЕЦСТРОЙ"</t>
  </si>
  <si>
    <t>-</t>
  </si>
  <si>
    <t>ООО "Комфортспецстрой"</t>
  </si>
  <si>
    <t>да</t>
  </si>
  <si>
    <t>https://www.roseltorg.ru/</t>
  </si>
  <si>
    <t>Договор расторгнут в связи с необходимостью корректировки ПСД</t>
  </si>
  <si>
    <t>ИП</t>
  </si>
  <si>
    <t>СМР</t>
  </si>
  <si>
    <t>ИП-22-00227 от 23.08.2022</t>
  </si>
  <si>
    <t>Выполнение строительно-монтажных и пуско-наладочных работ по проекту  "Модернизация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</si>
  <si>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Конкурс в электронной форме</t>
  </si>
  <si>
    <t>ОБЩЕСТВО С ОГРАНИЧЕННОЙ ОТВЕТСТВЕННОСТЬЮ «ИНТЕРСВЯЗЬ»;ОБЩЕСТВО С ОГРАНИЧЕННОЙ ОТВЕТСТВЕННОСТЬЮ "АМПЕР. КОМ"</t>
  </si>
  <si>
    <t>20065,85
20065,85</t>
  </si>
  <si>
    <t>18239,36777;
19208,35</t>
  </si>
  <si>
    <t>ОБЩЕСТВО С ОГРАНИЧЕННОЙ ОТВЕТСТВЕННОСТЬЮ «ИНТЕРСВЯЗЬ»</t>
  </si>
  <si>
    <t>ИП-25-00219 от 18.06.2025</t>
  </si>
  <si>
    <t>ПИР, СМР, ПНР</t>
  </si>
  <si>
    <t>Выполнение комплекса работ (Проектно-изыскательские, строительно-монтажные, пусконаладочные работы) по реконструкции ограждения на ПС 220 кВ Чулымская</t>
  </si>
  <si>
    <t>Конкурентные переговоры в электронной форме</t>
  </si>
  <si>
    <t>ОБЩЕСТВО С ОГРАНИЧЕННОЙ ОТВЕТСТВЕННОСТЬЮ " ПМК-2"</t>
  </si>
  <si>
    <t>Договор расторгут в одностороннемпорядке</t>
  </si>
  <si>
    <t>ООО "ПМК-2"</t>
  </si>
  <si>
    <t>ИП-20-00146 от 11.06.2020</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</si>
  <si>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</si>
  <si>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</si>
  <si>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</si>
  <si>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787 от 02.11.2022; 
№ 787/1 от 11.09.2023</t>
  </si>
  <si>
    <t>см. комментарии ниже по этапам</t>
  </si>
  <si>
    <t>Смещение срока обусловлено несостоявшимися закупочными процедурами (не состоялись трижды)</t>
  </si>
  <si>
    <t>Смещение срока реализации проекта обусловлено корректировкой ПСД с учетом дополнительно проведенных инженерных изысканий, влияющих на объем строительных работ</t>
  </si>
  <si>
    <t>г. Чулым</t>
  </si>
  <si>
    <t>не требуется</t>
  </si>
  <si>
    <t>не относится</t>
  </si>
  <si>
    <t>+</t>
  </si>
  <si>
    <t>2,79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</si>
  <si>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</si>
  <si>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</si>
  <si>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Чулымская</t>
  </si>
  <si>
    <t>31,12 тыс. руб с НДС за 1  метр ограждения</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</si>
  <si>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</si>
  <si>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</si>
  <si>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С</t>
  </si>
  <si>
    <t>Сибирский Федеральный округ, Новосибирская область, г. Чулым</t>
  </si>
  <si>
    <t>3;4</t>
  </si>
  <si>
    <t>1;2;3;4</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</si>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</sst>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509</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541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542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550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551</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23.030621823999997</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552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22.551391323999994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18.903517769999997</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M_00.0029.000029</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506</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505</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19.457727011999999</v>
      </c>
      <c r="D24" s="261">
        <f t="shared" ref="D24:G24" si="0">D25+D26+D27+D32+D33</f>
        <v>23.030621824000001</v>
      </c>
      <c r="E24" s="262">
        <f>J24+N24+R24+V24+Z24+AE24</f>
        <v>22.551391323999994</v>
      </c>
      <c r="F24" s="262">
        <f t="shared" ref="F24:F26" si="1">N24+R24+V24+Z24+AE24</f>
        <v>0</v>
      </c>
      <c r="G24" s="253">
        <f t="shared" si="0"/>
        <v>5.2999999999999999E-2</v>
      </c>
      <c r="H24" s="253">
        <f>H25+H26+H27+H32+H33</f>
        <v>3.1630827519999984</v>
      </c>
      <c r="I24" s="253" t="s">
        <v>424</v>
      </c>
      <c r="J24" s="261">
        <f>J25+J26+J27+J32+J33</f>
        <v>22.551391323999994</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3.1630827519999984</v>
      </c>
      <c r="AC24" s="264">
        <f>J24+N24+R24+V24+Z24</f>
        <v>22.551391323999994</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16.285810926666667</v>
      </c>
      <c r="D27" s="261">
        <v>18.905482830758601</v>
      </c>
      <c r="E27" s="264">
        <f>J27+N27+R27+V27+Z27+AE27</f>
        <v>18.852482830758596</v>
      </c>
      <c r="F27" s="264">
        <f t="shared" ref="F27:F68" si="8">N27+R27+V27+Z27+AE27</f>
        <v>0</v>
      </c>
      <c r="G27" s="253">
        <v>5.2999999999999999E-2</v>
      </c>
      <c r="H27" s="253">
        <f>SUM(H28:H31)</f>
        <v>0</v>
      </c>
      <c r="I27" s="253" t="s">
        <v>424</v>
      </c>
      <c r="J27" s="261">
        <f>SUM(J28:J31)</f>
        <v>18.852482830758596</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18.852482830758596</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17.363044502517621</v>
      </c>
      <c r="F29" s="264">
        <f t="shared" si="8"/>
        <v>0</v>
      </c>
      <c r="G29" s="254" t="s">
        <v>424</v>
      </c>
      <c r="H29" s="254">
        <v>0</v>
      </c>
      <c r="I29" s="255">
        <v>0</v>
      </c>
      <c r="J29" s="263">
        <v>17.363044502517621</v>
      </c>
      <c r="K29" s="265" t="s">
        <v>561</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17.363044502517621</v>
      </c>
      <c r="AD29" s="204"/>
      <c r="AE29" s="274">
        <v>0</v>
      </c>
      <c r="AF29" s="276">
        <v>0</v>
      </c>
      <c r="AG29" s="278">
        <v>0</v>
      </c>
      <c r="AH29" s="278">
        <v>0</v>
      </c>
    </row>
    <row r="30" spans="1:34" x14ac:dyDescent="0.25">
      <c r="A30" s="58" t="s">
        <v>427</v>
      </c>
      <c r="B30" s="42" t="s">
        <v>164</v>
      </c>
      <c r="C30" s="255" t="s">
        <v>424</v>
      </c>
      <c r="D30" s="265" t="s">
        <v>424</v>
      </c>
      <c r="E30" s="264">
        <f t="shared" si="9"/>
        <v>0.14053129831586011</v>
      </c>
      <c r="F30" s="264">
        <f t="shared" si="8"/>
        <v>0</v>
      </c>
      <c r="G30" s="254" t="s">
        <v>424</v>
      </c>
      <c r="H30" s="254">
        <v>0</v>
      </c>
      <c r="I30" s="255">
        <v>0</v>
      </c>
      <c r="J30" s="263">
        <v>0.14053129831586011</v>
      </c>
      <c r="K30" s="265" t="s">
        <v>561</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0.14053129831586011</v>
      </c>
      <c r="AD30" s="204"/>
      <c r="AE30" s="274">
        <v>0</v>
      </c>
      <c r="AF30" s="274">
        <v>0</v>
      </c>
      <c r="AG30" s="278">
        <v>0</v>
      </c>
      <c r="AH30" s="278">
        <v>0</v>
      </c>
    </row>
    <row r="31" spans="1:34" x14ac:dyDescent="0.25">
      <c r="A31" s="58" t="s">
        <v>428</v>
      </c>
      <c r="B31" s="42" t="s">
        <v>162</v>
      </c>
      <c r="C31" s="255" t="s">
        <v>424</v>
      </c>
      <c r="D31" s="265" t="s">
        <v>424</v>
      </c>
      <c r="E31" s="264">
        <f t="shared" si="9"/>
        <v>1.3489070299251169</v>
      </c>
      <c r="F31" s="264">
        <f t="shared" si="8"/>
        <v>0</v>
      </c>
      <c r="G31" s="254" t="s">
        <v>424</v>
      </c>
      <c r="H31" s="254">
        <v>0</v>
      </c>
      <c r="I31" s="255">
        <v>0</v>
      </c>
      <c r="J31" s="263">
        <v>1.3489070299251169</v>
      </c>
      <c r="K31" s="265" t="s">
        <v>562</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1.3489070299251169</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3.1719160853333341</v>
      </c>
      <c r="D33" s="263">
        <v>4.1251389932413982</v>
      </c>
      <c r="E33" s="264">
        <f t="shared" si="9"/>
        <v>3.6989084932413969</v>
      </c>
      <c r="F33" s="264">
        <f t="shared" si="8"/>
        <v>0</v>
      </c>
      <c r="G33" s="254">
        <v>0</v>
      </c>
      <c r="H33" s="254">
        <v>3.1630827519999984</v>
      </c>
      <c r="I33" s="254">
        <f>I31</f>
        <v>0</v>
      </c>
      <c r="J33" s="263">
        <v>3.6989084932413969</v>
      </c>
      <c r="K33" s="263" t="str">
        <f>K31</f>
        <v>1;2;3;4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3.1630827519999984</v>
      </c>
      <c r="AC33" s="264">
        <f t="shared" si="7"/>
        <v>3.6989084932413969</v>
      </c>
      <c r="AE33" s="274">
        <v>0</v>
      </c>
      <c r="AF33" s="274">
        <f>AF31</f>
        <v>0</v>
      </c>
      <c r="AG33" s="278">
        <v>0</v>
      </c>
      <c r="AH33" s="278">
        <v>0</v>
      </c>
    </row>
    <row r="34" spans="1:34" ht="47.25" x14ac:dyDescent="0.25">
      <c r="A34" s="60" t="s">
        <v>61</v>
      </c>
      <c r="B34" s="59" t="s">
        <v>170</v>
      </c>
      <c r="C34" s="253">
        <f>SUM(C35:C38)</f>
        <v>19.329748269999996</v>
      </c>
      <c r="D34" s="261">
        <f t="shared" ref="D34:G34" si="10">SUM(D35:D38)</f>
        <v>19.382748269999997</v>
      </c>
      <c r="E34" s="262">
        <f t="shared" si="9"/>
        <v>18.903517769999997</v>
      </c>
      <c r="F34" s="262">
        <f t="shared" si="8"/>
        <v>0</v>
      </c>
      <c r="G34" s="253">
        <f t="shared" si="10"/>
        <v>5.2999999999999999E-2</v>
      </c>
      <c r="H34" s="253">
        <f>SUM(H35:H38)</f>
        <v>0</v>
      </c>
      <c r="I34" s="253" t="s">
        <v>424</v>
      </c>
      <c r="J34" s="261">
        <f>SUM(J35:J38)</f>
        <v>18.903517769999997</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18.903517769999997</v>
      </c>
      <c r="AD34" s="204"/>
      <c r="AE34" s="273">
        <f>SUM(AE35:AE38)</f>
        <v>0</v>
      </c>
      <c r="AF34" s="273" t="s">
        <v>424</v>
      </c>
      <c r="AG34" s="278">
        <v>0</v>
      </c>
      <c r="AH34" s="278">
        <v>0</v>
      </c>
    </row>
    <row r="35" spans="1:34" x14ac:dyDescent="0.25">
      <c r="A35" s="60" t="s">
        <v>169</v>
      </c>
      <c r="B35" s="42" t="s">
        <v>168</v>
      </c>
      <c r="C35" s="254">
        <v>0.42623050000000001</v>
      </c>
      <c r="D35" s="263">
        <v>0.4792305</v>
      </c>
      <c r="E35" s="264">
        <f t="shared" si="9"/>
        <v>0</v>
      </c>
      <c r="F35" s="264">
        <f t="shared" si="8"/>
        <v>0</v>
      </c>
      <c r="G35" s="254">
        <v>5.2999999999999999E-2</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17.308100948267594</v>
      </c>
      <c r="D36" s="263">
        <v>17.308100948267594</v>
      </c>
      <c r="E36" s="264">
        <f t="shared" si="9"/>
        <v>17.308100948267594</v>
      </c>
      <c r="F36" s="264">
        <f t="shared" si="8"/>
        <v>0</v>
      </c>
      <c r="G36" s="254">
        <v>0</v>
      </c>
      <c r="H36" s="254">
        <v>0</v>
      </c>
      <c r="I36" s="254">
        <v>0</v>
      </c>
      <c r="J36" s="263">
        <v>17.308100948267594</v>
      </c>
      <c r="K36" s="265" t="s">
        <v>561</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17.308100948267594</v>
      </c>
      <c r="AE36" s="274">
        <v>0</v>
      </c>
      <c r="AF36" s="275">
        <v>0</v>
      </c>
      <c r="AG36" s="278">
        <v>0</v>
      </c>
      <c r="AH36" s="278">
        <v>0</v>
      </c>
    </row>
    <row r="37" spans="1:34" x14ac:dyDescent="0.25">
      <c r="A37" s="60" t="s">
        <v>165</v>
      </c>
      <c r="B37" s="42" t="s">
        <v>164</v>
      </c>
      <c r="C37" s="254">
        <v>0.14008660159163502</v>
      </c>
      <c r="D37" s="263">
        <v>0.14008660159163502</v>
      </c>
      <c r="E37" s="264">
        <f t="shared" si="9"/>
        <v>0.14008660159163502</v>
      </c>
      <c r="F37" s="264">
        <f t="shared" si="8"/>
        <v>0</v>
      </c>
      <c r="G37" s="254">
        <v>0</v>
      </c>
      <c r="H37" s="254">
        <v>0</v>
      </c>
      <c r="I37" s="254">
        <v>0</v>
      </c>
      <c r="J37" s="263">
        <v>0.14008660159163502</v>
      </c>
      <c r="K37" s="265" t="s">
        <v>561</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0.14008660159163502</v>
      </c>
      <c r="AE37" s="274">
        <v>0</v>
      </c>
      <c r="AF37" s="275">
        <v>0</v>
      </c>
      <c r="AG37" s="278">
        <v>0</v>
      </c>
      <c r="AH37" s="278">
        <v>0</v>
      </c>
    </row>
    <row r="38" spans="1:34" x14ac:dyDescent="0.25">
      <c r="A38" s="60" t="s">
        <v>163</v>
      </c>
      <c r="B38" s="42" t="s">
        <v>162</v>
      </c>
      <c r="C38" s="254">
        <v>1.4553302201407681</v>
      </c>
      <c r="D38" s="263">
        <v>1.4553302201407681</v>
      </c>
      <c r="E38" s="264">
        <f t="shared" si="9"/>
        <v>1.4553302201407681</v>
      </c>
      <c r="F38" s="264">
        <f t="shared" si="8"/>
        <v>0</v>
      </c>
      <c r="G38" s="254">
        <v>0</v>
      </c>
      <c r="H38" s="254">
        <v>0</v>
      </c>
      <c r="I38" s="254">
        <v>0</v>
      </c>
      <c r="J38" s="263">
        <v>1.4553302201407681</v>
      </c>
      <c r="K38" s="265" t="s">
        <v>562</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1.4553302201407681</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4</v>
      </c>
      <c r="D54" s="263">
        <v>4</v>
      </c>
      <c r="E54" s="264">
        <f t="shared" si="9"/>
        <v>4</v>
      </c>
      <c r="F54" s="264">
        <f t="shared" si="8"/>
        <v>4</v>
      </c>
      <c r="G54" s="254">
        <v>0</v>
      </c>
      <c r="H54" s="254">
        <v>4</v>
      </c>
      <c r="I54" s="255" t="s">
        <v>59</v>
      </c>
      <c r="J54" s="263">
        <v>0</v>
      </c>
      <c r="K54" s="265">
        <v>0</v>
      </c>
      <c r="L54" s="254">
        <v>0</v>
      </c>
      <c r="M54" s="255">
        <v>0</v>
      </c>
      <c r="N54" s="263">
        <v>4</v>
      </c>
      <c r="O54" s="265">
        <v>0</v>
      </c>
      <c r="P54" s="254">
        <v>0</v>
      </c>
      <c r="Q54" s="255">
        <v>0</v>
      </c>
      <c r="R54" s="263">
        <v>0</v>
      </c>
      <c r="S54" s="265">
        <v>0</v>
      </c>
      <c r="T54" s="254">
        <v>0</v>
      </c>
      <c r="U54" s="255">
        <v>0</v>
      </c>
      <c r="V54" s="263">
        <v>0</v>
      </c>
      <c r="W54" s="265">
        <v>0</v>
      </c>
      <c r="X54" s="254">
        <v>0</v>
      </c>
      <c r="Y54" s="255">
        <v>0</v>
      </c>
      <c r="Z54" s="263">
        <v>0</v>
      </c>
      <c r="AA54" s="265">
        <v>0</v>
      </c>
      <c r="AB54" s="254">
        <f t="shared" si="6"/>
        <v>4</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16.294644259999998</v>
      </c>
      <c r="D56" s="263">
        <v>19.38274827</v>
      </c>
      <c r="E56" s="264">
        <f t="shared" si="9"/>
        <v>19.32974827</v>
      </c>
      <c r="F56" s="264">
        <f t="shared" si="8"/>
        <v>19.32974827</v>
      </c>
      <c r="G56" s="254">
        <v>5.2999999999999999E-2</v>
      </c>
      <c r="H56" s="254">
        <v>16.241644259999998</v>
      </c>
      <c r="I56" s="255" t="s">
        <v>59</v>
      </c>
      <c r="J56" s="263">
        <v>0</v>
      </c>
      <c r="K56" s="265">
        <v>0</v>
      </c>
      <c r="L56" s="254">
        <v>0</v>
      </c>
      <c r="M56" s="255">
        <v>0</v>
      </c>
      <c r="N56" s="263">
        <v>19.32974827</v>
      </c>
      <c r="O56" s="265">
        <v>0</v>
      </c>
      <c r="P56" s="254">
        <v>0</v>
      </c>
      <c r="Q56" s="255">
        <v>0</v>
      </c>
      <c r="R56" s="263">
        <v>0</v>
      </c>
      <c r="S56" s="265">
        <v>0</v>
      </c>
      <c r="T56" s="254">
        <v>0</v>
      </c>
      <c r="U56" s="255">
        <v>0</v>
      </c>
      <c r="V56" s="263">
        <v>0</v>
      </c>
      <c r="W56" s="265">
        <v>0</v>
      </c>
      <c r="X56" s="254">
        <v>0</v>
      </c>
      <c r="Y56" s="255">
        <v>0</v>
      </c>
      <c r="Z56" s="263">
        <v>0</v>
      </c>
      <c r="AA56" s="265">
        <v>0</v>
      </c>
      <c r="AB56" s="254">
        <f t="shared" si="6"/>
        <v>16.241644259999998</v>
      </c>
      <c r="AC56" s="264">
        <f t="shared" si="7"/>
        <v>19.32974827</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4</v>
      </c>
      <c r="D61" s="263">
        <v>4</v>
      </c>
      <c r="E61" s="264">
        <f t="shared" si="9"/>
        <v>4</v>
      </c>
      <c r="F61" s="264">
        <f t="shared" si="8"/>
        <v>4</v>
      </c>
      <c r="G61" s="254">
        <v>0</v>
      </c>
      <c r="H61" s="254">
        <v>4</v>
      </c>
      <c r="I61" s="255" t="s">
        <v>59</v>
      </c>
      <c r="J61" s="263">
        <v>0</v>
      </c>
      <c r="K61" s="265">
        <v>0</v>
      </c>
      <c r="L61" s="254">
        <v>0</v>
      </c>
      <c r="M61" s="255">
        <v>0</v>
      </c>
      <c r="N61" s="263">
        <v>4</v>
      </c>
      <c r="O61" s="265">
        <v>0</v>
      </c>
      <c r="P61" s="254">
        <v>0</v>
      </c>
      <c r="Q61" s="255">
        <v>0</v>
      </c>
      <c r="R61" s="263">
        <v>0</v>
      </c>
      <c r="S61" s="265">
        <v>0</v>
      </c>
      <c r="T61" s="254">
        <v>0</v>
      </c>
      <c r="U61" s="255">
        <v>0</v>
      </c>
      <c r="V61" s="263">
        <v>0</v>
      </c>
      <c r="W61" s="265">
        <v>0</v>
      </c>
      <c r="X61" s="254">
        <v>0</v>
      </c>
      <c r="Y61" s="255">
        <v>0</v>
      </c>
      <c r="Z61" s="263">
        <v>0</v>
      </c>
      <c r="AA61" s="265">
        <v>0</v>
      </c>
      <c r="AB61" s="254">
        <f t="shared" si="6"/>
        <v>4</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M_00.0029.000029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507</v>
      </c>
      <c r="AY22" s="456" t="s">
        <v>508</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46111</v>
      </c>
      <c r="E26" s="173">
        <v>4</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27327.790589999997</v>
      </c>
      <c r="Q26" s="173" t="s">
        <v>424</v>
      </c>
      <c r="R26" s="175">
        <f>SUM(R27:R86)</f>
        <v>27327.790589999997</v>
      </c>
      <c r="S26" s="173" t="s">
        <v>424</v>
      </c>
      <c r="T26" s="173" t="s">
        <v>424</v>
      </c>
      <c r="U26" s="173" t="s">
        <v>424</v>
      </c>
      <c r="V26" s="173" t="s">
        <v>424</v>
      </c>
      <c r="W26" s="173" t="s">
        <v>424</v>
      </c>
      <c r="X26" s="173" t="s">
        <v>424</v>
      </c>
      <c r="Y26" s="173" t="s">
        <v>424</v>
      </c>
      <c r="Z26" s="173" t="s">
        <v>424</v>
      </c>
      <c r="AA26" s="173" t="s">
        <v>424</v>
      </c>
      <c r="AB26" s="175">
        <f>SUM(AB27:AB86)</f>
        <v>25501.307769999999</v>
      </c>
      <c r="AC26" s="173" t="s">
        <v>424</v>
      </c>
      <c r="AD26" s="175">
        <f>SUM(AD27:AD86)</f>
        <v>29149.181323999997</v>
      </c>
      <c r="AE26" s="175">
        <f>SUM(AE27:AE86)</f>
        <v>28722.950824</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426.23050000000001</v>
      </c>
      <c r="AY26" s="175">
        <f t="shared" si="46"/>
        <v>426.23050000000001</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4977.2005900000004</v>
      </c>
      <c r="Q27" s="205" t="s">
        <v>515</v>
      </c>
      <c r="R27" s="206">
        <v>4977.2005900000004</v>
      </c>
      <c r="S27" s="205" t="s">
        <v>516</v>
      </c>
      <c r="T27" s="205" t="s">
        <v>517</v>
      </c>
      <c r="U27" s="205">
        <v>3</v>
      </c>
      <c r="V27" s="205">
        <v>1</v>
      </c>
      <c r="W27" s="205" t="s">
        <v>518</v>
      </c>
      <c r="X27" s="205">
        <v>4977.2</v>
      </c>
      <c r="Y27" s="205" t="s">
        <v>519</v>
      </c>
      <c r="Z27" s="205">
        <v>1</v>
      </c>
      <c r="AA27" s="205">
        <v>4977.2</v>
      </c>
      <c r="AB27" s="206">
        <v>4977.2</v>
      </c>
      <c r="AC27" s="205" t="s">
        <v>520</v>
      </c>
      <c r="AD27" s="206">
        <v>4977.2</v>
      </c>
      <c r="AE27" s="247">
        <f>IF(IFERROR(AD27-AY27,"нд")&lt;0,0,IFERROR(AD27-AY27,"нд"))</f>
        <v>4977.2</v>
      </c>
      <c r="AF27" s="205">
        <v>32211411610</v>
      </c>
      <c r="AG27" s="205" t="s">
        <v>521</v>
      </c>
      <c r="AH27" s="205" t="s">
        <v>522</v>
      </c>
      <c r="AI27" s="207">
        <v>44712</v>
      </c>
      <c r="AJ27" s="207">
        <v>44706</v>
      </c>
      <c r="AK27" s="207">
        <v>44735</v>
      </c>
      <c r="AL27" s="207">
        <v>44781</v>
      </c>
      <c r="AM27" s="205" t="s">
        <v>424</v>
      </c>
      <c r="AN27" s="205" t="s">
        <v>424</v>
      </c>
      <c r="AO27" s="205" t="s">
        <v>424</v>
      </c>
      <c r="AP27" s="205" t="s">
        <v>424</v>
      </c>
      <c r="AQ27" s="207">
        <v>44801</v>
      </c>
      <c r="AR27" s="207">
        <v>44796</v>
      </c>
      <c r="AS27" s="207">
        <v>44801</v>
      </c>
      <c r="AT27" s="207">
        <v>44796</v>
      </c>
      <c r="AU27" s="207">
        <v>44925</v>
      </c>
      <c r="AV27" s="205" t="s">
        <v>424</v>
      </c>
      <c r="AW27" s="205" t="s">
        <v>523</v>
      </c>
      <c r="AX27" s="208">
        <v>0</v>
      </c>
      <c r="AY27" s="208">
        <v>0</v>
      </c>
      <c r="AZ27" s="206" t="s">
        <v>524</v>
      </c>
      <c r="BA27" s="206" t="s">
        <v>525</v>
      </c>
      <c r="BB27" s="206" t="s">
        <v>520</v>
      </c>
      <c r="BC27" s="206" t="s">
        <v>526</v>
      </c>
      <c r="BD27" s="206" t="str">
        <f>CONCATENATE(BB27,", ",BA27,", ",N27,", ","договор № ",BC27)</f>
        <v>ООО "Комфортспецстрой", СМР, Выполнение строительно-монтажных работ по проекту "Реконструкция ограждения на ПС 220 кВ Чулымская ", договор № ИП-22-00227 от 23.08.2022</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512</v>
      </c>
      <c r="N28" s="205" t="s">
        <v>527</v>
      </c>
      <c r="O28" s="205" t="s">
        <v>514</v>
      </c>
      <c r="P28" s="206">
        <v>20065.849999999999</v>
      </c>
      <c r="Q28" s="205" t="s">
        <v>515</v>
      </c>
      <c r="R28" s="206">
        <v>20065.849999999999</v>
      </c>
      <c r="S28" s="205" t="s">
        <v>528</v>
      </c>
      <c r="T28" s="205" t="s">
        <v>528</v>
      </c>
      <c r="U28" s="205">
        <v>3</v>
      </c>
      <c r="V28" s="205">
        <v>2</v>
      </c>
      <c r="W28" s="205" t="s">
        <v>529</v>
      </c>
      <c r="X28" s="205" t="s">
        <v>530</v>
      </c>
      <c r="Y28" s="205" t="s">
        <v>519</v>
      </c>
      <c r="Z28" s="205">
        <v>1</v>
      </c>
      <c r="AA28" s="205" t="s">
        <v>531</v>
      </c>
      <c r="AB28" s="206">
        <v>18239.367770000001</v>
      </c>
      <c r="AC28" s="205" t="s">
        <v>532</v>
      </c>
      <c r="AD28" s="206">
        <v>21887.241323999999</v>
      </c>
      <c r="AE28" s="247">
        <f t="shared" ref="AE28:AE86" si="49">IF(IFERROR(AD28-AY28,"нд")&lt;0,0,IFERROR(AD28-AY28,"нд"))</f>
        <v>21887.241323999999</v>
      </c>
      <c r="AF28" s="205">
        <v>32514770624</v>
      </c>
      <c r="AG28" s="205" t="s">
        <v>521</v>
      </c>
      <c r="AH28" s="205" t="s">
        <v>522</v>
      </c>
      <c r="AI28" s="207">
        <v>45777</v>
      </c>
      <c r="AJ28" s="207">
        <v>45769</v>
      </c>
      <c r="AK28" s="207">
        <v>45789</v>
      </c>
      <c r="AL28" s="207">
        <v>45806</v>
      </c>
      <c r="AM28" s="205" t="s">
        <v>424</v>
      </c>
      <c r="AN28" s="205" t="s">
        <v>424</v>
      </c>
      <c r="AO28" s="205" t="s">
        <v>424</v>
      </c>
      <c r="AP28" s="205" t="s">
        <v>424</v>
      </c>
      <c r="AQ28" s="207">
        <v>45826</v>
      </c>
      <c r="AR28" s="207">
        <v>45826</v>
      </c>
      <c r="AS28" s="207">
        <v>45826</v>
      </c>
      <c r="AT28" s="207">
        <v>45826</v>
      </c>
      <c r="AU28" s="207">
        <v>45991</v>
      </c>
      <c r="AV28" s="205" t="s">
        <v>424</v>
      </c>
      <c r="AW28" s="205" t="s">
        <v>424</v>
      </c>
      <c r="AX28" s="206">
        <v>0</v>
      </c>
      <c r="AY28" s="206">
        <v>0</v>
      </c>
      <c r="AZ28" s="206" t="s">
        <v>424</v>
      </c>
      <c r="BA28" s="206" t="s">
        <v>512</v>
      </c>
      <c r="BB28" s="206" t="s">
        <v>532</v>
      </c>
      <c r="BC28" s="206" t="s">
        <v>533</v>
      </c>
      <c r="BD28" s="206" t="str">
        <f t="shared" ref="BD28:BD86" si="50">CONCATENATE(BB28,", ",BA28,", ",N28,", ","договор № ",BC28)</f>
        <v>ОБЩЕСТВО С ОГРАНИЧЕННОЙ ОТВЕТСТВЕННОСТЬЮ «ИНТЕРСВЯЗЬ», СМР, ПНР, Выполнение строительно-монтажных и пуско-наладочных работ по проекту  "Модернизация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 договор № ИП-25-00219 от 18.06.2025</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534</v>
      </c>
      <c r="N29" s="205" t="s">
        <v>535</v>
      </c>
      <c r="O29" s="205" t="s">
        <v>514</v>
      </c>
      <c r="P29" s="206">
        <v>2284.7399999999998</v>
      </c>
      <c r="Q29" s="205" t="s">
        <v>515</v>
      </c>
      <c r="R29" s="206">
        <v>2284.7399999999998</v>
      </c>
      <c r="S29" s="205" t="s">
        <v>536</v>
      </c>
      <c r="T29" s="205" t="s">
        <v>536</v>
      </c>
      <c r="U29" s="205">
        <v>2</v>
      </c>
      <c r="V29" s="205">
        <v>1</v>
      </c>
      <c r="W29" s="205" t="s">
        <v>537</v>
      </c>
      <c r="X29" s="205">
        <v>2284.7399999999998</v>
      </c>
      <c r="Y29" s="205" t="s">
        <v>519</v>
      </c>
      <c r="Z29" s="205">
        <v>1</v>
      </c>
      <c r="AA29" s="205">
        <v>2284.7399999999998</v>
      </c>
      <c r="AB29" s="206">
        <v>2284.7399999999998</v>
      </c>
      <c r="AC29" s="205" t="s">
        <v>537</v>
      </c>
      <c r="AD29" s="206">
        <v>2284.7399999999998</v>
      </c>
      <c r="AE29" s="247">
        <f t="shared" si="49"/>
        <v>1858.5094999999997</v>
      </c>
      <c r="AF29" s="205">
        <v>32009112435</v>
      </c>
      <c r="AG29" s="205" t="s">
        <v>521</v>
      </c>
      <c r="AH29" s="205" t="s">
        <v>522</v>
      </c>
      <c r="AI29" s="207">
        <v>43951</v>
      </c>
      <c r="AJ29" s="207">
        <v>43948</v>
      </c>
      <c r="AK29" s="207">
        <v>43970</v>
      </c>
      <c r="AL29" s="207">
        <v>43978</v>
      </c>
      <c r="AM29" s="205" t="s">
        <v>424</v>
      </c>
      <c r="AN29" s="205" t="s">
        <v>424</v>
      </c>
      <c r="AO29" s="205" t="s">
        <v>424</v>
      </c>
      <c r="AP29" s="205" t="s">
        <v>424</v>
      </c>
      <c r="AQ29" s="207">
        <v>43998</v>
      </c>
      <c r="AR29" s="207">
        <v>43993</v>
      </c>
      <c r="AS29" s="207">
        <v>43998</v>
      </c>
      <c r="AT29" s="207">
        <v>44723</v>
      </c>
      <c r="AU29" s="207">
        <v>44103</v>
      </c>
      <c r="AV29" s="205" t="s">
        <v>538</v>
      </c>
      <c r="AW29" s="205" t="s">
        <v>424</v>
      </c>
      <c r="AX29" s="206">
        <v>426.23050000000001</v>
      </c>
      <c r="AY29" s="206">
        <v>426.23050000000001</v>
      </c>
      <c r="AZ29" s="206" t="s">
        <v>524</v>
      </c>
      <c r="BA29" s="206" t="s">
        <v>525</v>
      </c>
      <c r="BB29" s="206" t="s">
        <v>539</v>
      </c>
      <c r="BC29" s="206" t="s">
        <v>540</v>
      </c>
      <c r="BD29" s="206" t="str">
        <f t="shared" si="50"/>
        <v>ООО "ПМК-2", СМР, Выполнение комплекса работ (Проектно-изыскательские, строительно-монтажные, пусконаладочные работы) по реконструкции ограждения на ПС 220 кВ Чулымская, договор № ИП-20-00146 от 11.06.2020</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M_00.0029.000029</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555</v>
      </c>
    </row>
    <row r="22" spans="1:2" x14ac:dyDescent="0.25">
      <c r="A22" s="153" t="s">
        <v>305</v>
      </c>
      <c r="B22" s="153" t="s">
        <v>560</v>
      </c>
    </row>
    <row r="23" spans="1:2" x14ac:dyDescent="0.25">
      <c r="A23" s="153" t="s">
        <v>287</v>
      </c>
      <c r="B23" s="153" t="s">
        <v>543</v>
      </c>
    </row>
    <row r="24" spans="1:2" x14ac:dyDescent="0.25">
      <c r="A24" s="153" t="s">
        <v>306</v>
      </c>
      <c r="B24" s="153" t="s">
        <v>424</v>
      </c>
    </row>
    <row r="25" spans="1:2" x14ac:dyDescent="0.25">
      <c r="A25" s="154" t="s">
        <v>307</v>
      </c>
      <c r="B25" s="171">
        <v>46111</v>
      </c>
    </row>
    <row r="26" spans="1:2" x14ac:dyDescent="0.25">
      <c r="A26" s="154" t="s">
        <v>308</v>
      </c>
      <c r="B26" s="156" t="s">
        <v>559</v>
      </c>
    </row>
    <row r="27" spans="1:2" x14ac:dyDescent="0.25">
      <c r="A27" s="156" t="str">
        <f>CONCATENATE("Стоимость проекта в прогнозных ценах, млн. руб. с НДС")</f>
        <v>Стоимость проекта в прогнозных ценах, млн. руб. с НДС</v>
      </c>
      <c r="B27" s="167">
        <v>23.030621823999997</v>
      </c>
    </row>
    <row r="28" spans="1:2" ht="93.75" customHeight="1" x14ac:dyDescent="0.25">
      <c r="A28" s="155" t="s">
        <v>309</v>
      </c>
      <c r="B28" s="158" t="s">
        <v>544</v>
      </c>
    </row>
    <row r="29" spans="1:2" ht="28.5" x14ac:dyDescent="0.25">
      <c r="A29" s="156" t="s">
        <v>310</v>
      </c>
      <c r="B29" s="167">
        <f>'7. Паспорт отчет о закупке'!$AB$26*1.2/1000</f>
        <v>30.601569323999996</v>
      </c>
    </row>
    <row r="30" spans="1:2" ht="28.5" x14ac:dyDescent="0.25">
      <c r="A30" s="156" t="s">
        <v>311</v>
      </c>
      <c r="B30" s="167">
        <f>'7. Паспорт отчет о закупке'!$AD$26/1000</f>
        <v>29.149181323999997</v>
      </c>
    </row>
    <row r="31" spans="1:2" x14ac:dyDescent="0.25">
      <c r="A31" s="155" t="s">
        <v>312</v>
      </c>
      <c r="B31" s="157"/>
    </row>
    <row r="32" spans="1:2" ht="28.5" x14ac:dyDescent="0.25">
      <c r="A32" s="156" t="s">
        <v>313</v>
      </c>
      <c r="B32" s="167">
        <f>SUM(SUMIF(B33,"&gt;0",B33),SUMIF(B37,"&gt;0",B37),SUMIF(B41,"&gt;0",B41),SUMIF(B45,"&gt;0",B45),SUMIF(B49,"&gt;0",B49),SUMIF(B53,"&gt;0",B53))</f>
        <v>7.2619399999999992</v>
      </c>
    </row>
    <row r="33" spans="1:2" ht="30" x14ac:dyDescent="0.25">
      <c r="A33" s="164" t="s">
        <v>432</v>
      </c>
      <c r="B33" s="157">
        <f>IFERROR(IF(VLOOKUP(1,'7. Паспорт отчет о закупке'!$A$27:$CD$86,52,0)="ИП",VLOOKUP(1,'7. Паспорт отчет о закупке'!$A$27:$CD$86,30,0)/1000,"нд"),"нд")</f>
        <v>4.9771999999999998</v>
      </c>
    </row>
    <row r="34" spans="1:2" x14ac:dyDescent="0.25">
      <c r="A34" s="164" t="s">
        <v>314</v>
      </c>
      <c r="B34" s="157">
        <f>IF(B33="нд","нд",$B33/$B$27*100)</f>
        <v>21.611227165448508</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f>IF(VLOOKUP(3,'7. Паспорт отчет о закупке'!$A$27:$CD$86,52,0)="ИП",VLOOKUP(3,'7. Паспорт отчет о закупке'!$A$27:$CD$86,30,0)/1000,"нд")</f>
        <v>2.2847399999999998</v>
      </c>
    </row>
    <row r="42" spans="1:2" x14ac:dyDescent="0.25">
      <c r="A42" s="164" t="s">
        <v>314</v>
      </c>
      <c r="B42" s="157">
        <f>IF(B41="нд","нд",$B41/$B$27*100)</f>
        <v>9.9204442566074942</v>
      </c>
    </row>
    <row r="43" spans="1:2" x14ac:dyDescent="0.25">
      <c r="A43" s="164" t="s">
        <v>315</v>
      </c>
      <c r="B43" s="157">
        <f>IF(VLOOKUP(3,'7. Паспорт отчет о закупке'!$A$27:$CD$86,52,0)="ИП",VLOOKUP(3,'7. Паспорт отчет о закупке'!$A$27:$CD$86,51,0)/1000,"нд")</f>
        <v>0.42623050000000001</v>
      </c>
    </row>
    <row r="44" spans="1:2" x14ac:dyDescent="0.25">
      <c r="A44" s="164" t="s">
        <v>436</v>
      </c>
      <c r="B44" s="157">
        <f>IF(VLOOKUP(3,'7. Паспорт отчет о закупке'!$A$27:$CD$86,52,0)="ИП",VLOOKUP(3,'7. Паспорт отчет о закупке'!$A$27:$CD$86,50,0)/1000,"нд")</f>
        <v>0.42623050000000001</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31.531671422056</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0.479230500000007</v>
      </c>
    </row>
    <row r="90" spans="1:7" x14ac:dyDescent="0.25">
      <c r="A90" s="154" t="s">
        <v>435</v>
      </c>
      <c r="B90" s="167">
        <f>IFERROR(SUM(B91*1.2/$B$27*100),0)</f>
        <v>2.4970085670926947</v>
      </c>
    </row>
    <row r="91" spans="1:7" x14ac:dyDescent="0.25">
      <c r="A91" s="154" t="s">
        <v>440</v>
      </c>
      <c r="B91" s="167">
        <f>'6.2. Паспорт фин осв ввод'!D34-'6.2. Паспорт фин осв ввод'!E34</f>
        <v>0.47923049999999989</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строительно-монтажных работ по проекту "Реконструкция ограждения на ПС 220 кВ Чулымская ", договор № ИП-22-00227 от 23.08.2022
ОБЩЕСТВО С ОГРАНИЧЕННОЙ ОТВЕТСТВЕННОСТЬЮ «ИНТЕРСВЯЗЬ», СМР, ПНР, Выполнение строительно-монтажных и пуско-наладочных работ по проекту  "Модернизация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 договор № ИП-25-00219 от 18.06.2025
ООО "ПМК-2", СМР, Выполнение комплекса работ (Проектно-изыскательские, строительно-монтажные, пусконаладочные работы) по реконструкции ограждения на ПС 220 кВ Чулымская, договор № ИП-20-00146 от 11.06.2020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511</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M_00.0029.000029</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M_00.0029.000029</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M_00.0029.000029</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M_00.0029.000029</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553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43933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M_00.0029.000029</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M_00.0029.000029</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M_00.0029.000029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37"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M_00.0029.000029</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449</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43933</v>
      </c>
      <c r="D25" s="285">
        <v>45654</v>
      </c>
      <c r="E25" s="285">
        <v>43933</v>
      </c>
      <c r="F25" s="285">
        <v>45654</v>
      </c>
      <c r="G25" s="286">
        <v>1</v>
      </c>
      <c r="H25" s="286">
        <v>0</v>
      </c>
      <c r="I25" s="280" t="s">
        <v>545</v>
      </c>
      <c r="J25" s="280" t="s">
        <v>424</v>
      </c>
      <c r="L25" s="246"/>
      <c r="N25" s="238" t="str">
        <f>CONCATENATE($A$12,A25)</f>
        <v>M_00.0029.0000291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M_00.0029.0000291.1.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M_00.0029.0000291.2.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M_00.0029.0000291.2.1.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M_00.0029.0000291.3.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M_00.0029.0000291.4.</v>
      </c>
    </row>
    <row r="31" spans="1:14" x14ac:dyDescent="0.25">
      <c r="A31" s="281" t="s">
        <v>461</v>
      </c>
      <c r="B31" s="281" t="s">
        <v>462</v>
      </c>
      <c r="C31" s="285">
        <v>43933</v>
      </c>
      <c r="D31" s="285">
        <v>43993</v>
      </c>
      <c r="E31" s="285">
        <v>43933</v>
      </c>
      <c r="F31" s="285">
        <v>43993</v>
      </c>
      <c r="G31" s="286">
        <v>1</v>
      </c>
      <c r="H31" s="286" t="s">
        <v>563</v>
      </c>
      <c r="I31" s="280" t="s">
        <v>519</v>
      </c>
      <c r="J31" s="281" t="s">
        <v>424</v>
      </c>
      <c r="N31" s="238" t="str">
        <f t="shared" si="0"/>
        <v>M_00.0029.0000291.5.</v>
      </c>
    </row>
    <row r="32" spans="1:14" x14ac:dyDescent="0.25">
      <c r="A32" s="281" t="s">
        <v>463</v>
      </c>
      <c r="B32" s="281" t="s">
        <v>464</v>
      </c>
      <c r="C32" s="285">
        <v>44075</v>
      </c>
      <c r="D32" s="285">
        <v>45646</v>
      </c>
      <c r="E32" s="285">
        <v>44075</v>
      </c>
      <c r="F32" s="285">
        <v>45646</v>
      </c>
      <c r="G32" s="286">
        <v>1</v>
      </c>
      <c r="H32" s="286" t="s">
        <v>563</v>
      </c>
      <c r="I32" s="280" t="s">
        <v>519</v>
      </c>
      <c r="J32" s="281" t="s">
        <v>424</v>
      </c>
      <c r="N32" s="238" t="str">
        <f t="shared" si="0"/>
        <v>M_00.0029.0000291.6.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M_00.0029.0000291.7.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M_00.0029.0000291.8.</v>
      </c>
    </row>
    <row r="35" spans="1:14" x14ac:dyDescent="0.25">
      <c r="A35" s="281" t="s">
        <v>469</v>
      </c>
      <c r="B35" s="281" t="s">
        <v>470</v>
      </c>
      <c r="C35" s="285">
        <v>44867</v>
      </c>
      <c r="D35" s="285">
        <v>45654</v>
      </c>
      <c r="E35" s="285">
        <v>44867</v>
      </c>
      <c r="F35" s="285">
        <v>45654</v>
      </c>
      <c r="G35" s="286">
        <v>1</v>
      </c>
      <c r="H35" s="286" t="s">
        <v>563</v>
      </c>
      <c r="I35" s="280" t="s">
        <v>519</v>
      </c>
      <c r="J35" s="281" t="s">
        <v>424</v>
      </c>
      <c r="N35" s="238" t="str">
        <f t="shared" si="0"/>
        <v>M_00.0029.0000291.9.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M_00.0029.0000291.10.</v>
      </c>
    </row>
    <row r="37" spans="1:14" x14ac:dyDescent="0.25">
      <c r="A37" s="281" t="s">
        <v>473</v>
      </c>
      <c r="B37" s="281" t="s">
        <v>474</v>
      </c>
      <c r="C37" s="285">
        <v>44043</v>
      </c>
      <c r="D37" s="285">
        <v>45646</v>
      </c>
      <c r="E37" s="285">
        <v>44043</v>
      </c>
      <c r="F37" s="285">
        <v>45646</v>
      </c>
      <c r="G37" s="286">
        <v>1</v>
      </c>
      <c r="H37" s="286" t="s">
        <v>563</v>
      </c>
      <c r="I37" s="280" t="s">
        <v>519</v>
      </c>
      <c r="J37" s="281" t="s">
        <v>424</v>
      </c>
      <c r="N37" s="238" t="str">
        <f t="shared" si="0"/>
        <v>M_00.0029.0000291.11.</v>
      </c>
    </row>
    <row r="38" spans="1:14" x14ac:dyDescent="0.25">
      <c r="A38" s="280">
        <v>2</v>
      </c>
      <c r="B38" s="280" t="s">
        <v>510</v>
      </c>
      <c r="C38" s="285">
        <v>43933</v>
      </c>
      <c r="D38" s="285">
        <v>45826</v>
      </c>
      <c r="E38" s="285">
        <v>43933</v>
      </c>
      <c r="F38" s="285">
        <v>45826</v>
      </c>
      <c r="G38" s="286">
        <v>1</v>
      </c>
      <c r="H38" s="286">
        <v>1</v>
      </c>
      <c r="I38" s="280" t="s">
        <v>545</v>
      </c>
      <c r="J38" s="280" t="s">
        <v>424</v>
      </c>
      <c r="N38" s="238" t="str">
        <f t="shared" si="0"/>
        <v>M_00.0029.0000292</v>
      </c>
    </row>
    <row r="39" spans="1:14" ht="173.25" customHeight="1" x14ac:dyDescent="0.25">
      <c r="A39" s="282" t="s">
        <v>475</v>
      </c>
      <c r="B39" s="281" t="s">
        <v>476</v>
      </c>
      <c r="C39" s="285">
        <v>43933</v>
      </c>
      <c r="D39" s="285">
        <v>45826</v>
      </c>
      <c r="E39" s="285">
        <v>43933</v>
      </c>
      <c r="F39" s="285">
        <v>45826</v>
      </c>
      <c r="G39" s="286">
        <v>1</v>
      </c>
      <c r="H39" s="286">
        <v>1</v>
      </c>
      <c r="I39" s="280" t="s">
        <v>546</v>
      </c>
      <c r="J39" s="281" t="s">
        <v>424</v>
      </c>
      <c r="N39" s="238" t="str">
        <f t="shared" si="0"/>
        <v>M_00.0029.0000292.1.</v>
      </c>
    </row>
    <row r="40" spans="1:14" x14ac:dyDescent="0.25">
      <c r="A40" s="282" t="s">
        <v>477</v>
      </c>
      <c r="B40" s="281" t="s">
        <v>478</v>
      </c>
      <c r="C40" s="285" t="s">
        <v>424</v>
      </c>
      <c r="D40" s="285" t="s">
        <v>424</v>
      </c>
      <c r="E40" s="285" t="s">
        <v>424</v>
      </c>
      <c r="F40" s="285" t="s">
        <v>424</v>
      </c>
      <c r="G40" s="286" t="s">
        <v>424</v>
      </c>
      <c r="H40" s="286" t="s">
        <v>424</v>
      </c>
      <c r="I40" s="280" t="s">
        <v>519</v>
      </c>
      <c r="J40" s="281" t="s">
        <v>424</v>
      </c>
      <c r="N40" s="238" t="str">
        <f t="shared" si="0"/>
        <v>M_00.0029.0000292.2.</v>
      </c>
    </row>
    <row r="41" spans="1:14" x14ac:dyDescent="0.25">
      <c r="A41" s="280">
        <v>3</v>
      </c>
      <c r="B41" s="280" t="s">
        <v>479</v>
      </c>
      <c r="C41" s="285">
        <v>45800</v>
      </c>
      <c r="D41" s="285">
        <v>45991</v>
      </c>
      <c r="E41" s="285">
        <v>45838</v>
      </c>
      <c r="F41" s="285" t="s">
        <v>424</v>
      </c>
      <c r="G41" s="286">
        <v>0</v>
      </c>
      <c r="H41" s="286">
        <v>0</v>
      </c>
      <c r="I41" s="280" t="s">
        <v>545</v>
      </c>
      <c r="J41" s="280" t="s">
        <v>424</v>
      </c>
      <c r="N41" s="238" t="str">
        <f t="shared" si="0"/>
        <v>M_00.0029.0000293</v>
      </c>
    </row>
    <row r="42" spans="1:14" ht="47.25" x14ac:dyDescent="0.25">
      <c r="A42" s="281" t="s">
        <v>480</v>
      </c>
      <c r="B42" s="281" t="s">
        <v>481</v>
      </c>
      <c r="C42" s="285">
        <v>45800</v>
      </c>
      <c r="D42" s="285">
        <v>45930</v>
      </c>
      <c r="E42" s="285">
        <v>45838</v>
      </c>
      <c r="F42" s="285" t="s">
        <v>424</v>
      </c>
      <c r="G42" s="286" t="s">
        <v>563</v>
      </c>
      <c r="H42" s="286" t="s">
        <v>563</v>
      </c>
      <c r="I42" s="280" t="s">
        <v>546</v>
      </c>
      <c r="J42" s="281" t="s">
        <v>424</v>
      </c>
      <c r="N42" s="238" t="str">
        <f t="shared" si="0"/>
        <v>M_00.0029.0000293.1.</v>
      </c>
    </row>
    <row r="43" spans="1:14" x14ac:dyDescent="0.25">
      <c r="A43" s="281" t="s">
        <v>482</v>
      </c>
      <c r="B43" s="281" t="s">
        <v>483</v>
      </c>
      <c r="C43" s="285" t="s">
        <v>424</v>
      </c>
      <c r="D43" s="285" t="s">
        <v>424</v>
      </c>
      <c r="E43" s="285" t="s">
        <v>424</v>
      </c>
      <c r="F43" s="285" t="s">
        <v>424</v>
      </c>
      <c r="G43" s="286" t="s">
        <v>424</v>
      </c>
      <c r="H43" s="286" t="s">
        <v>424</v>
      </c>
      <c r="I43" s="280" t="s">
        <v>519</v>
      </c>
      <c r="J43" s="281" t="s">
        <v>424</v>
      </c>
      <c r="N43" s="238" t="str">
        <f t="shared" si="0"/>
        <v>M_00.0029.0000293.2.</v>
      </c>
    </row>
    <row r="44" spans="1:14" ht="78.75" x14ac:dyDescent="0.25">
      <c r="A44" s="281" t="s">
        <v>484</v>
      </c>
      <c r="B44" s="281" t="s">
        <v>485</v>
      </c>
      <c r="C44" s="285">
        <v>45800</v>
      </c>
      <c r="D44" s="285">
        <v>45991</v>
      </c>
      <c r="E44" s="285">
        <v>45930</v>
      </c>
      <c r="F44" s="285" t="s">
        <v>424</v>
      </c>
      <c r="G44" s="286" t="s">
        <v>424</v>
      </c>
      <c r="H44" s="286" t="s">
        <v>424</v>
      </c>
      <c r="I44" s="280" t="s">
        <v>547</v>
      </c>
      <c r="J44" s="281" t="s">
        <v>424</v>
      </c>
      <c r="N44" s="238" t="str">
        <f t="shared" si="0"/>
        <v>M_00.0029.0000293.3.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M_00.0029.0000293.4.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M_00.0029.0000293.5.</v>
      </c>
    </row>
    <row r="47" spans="1:14" x14ac:dyDescent="0.25">
      <c r="A47" s="281" t="s">
        <v>490</v>
      </c>
      <c r="B47" s="281" t="s">
        <v>491</v>
      </c>
      <c r="C47" s="285" t="s">
        <v>424</v>
      </c>
      <c r="D47" s="285" t="s">
        <v>424</v>
      </c>
      <c r="E47" s="285" t="s">
        <v>424</v>
      </c>
      <c r="F47" s="285" t="s">
        <v>424</v>
      </c>
      <c r="G47" s="286" t="s">
        <v>424</v>
      </c>
      <c r="H47" s="286" t="s">
        <v>424</v>
      </c>
      <c r="I47" s="280" t="s">
        <v>519</v>
      </c>
      <c r="J47" s="281" t="s">
        <v>424</v>
      </c>
      <c r="N47" s="238" t="str">
        <f t="shared" si="0"/>
        <v>M_00.0029.0000293.6.</v>
      </c>
    </row>
    <row r="48" spans="1:14" x14ac:dyDescent="0.25">
      <c r="A48" s="280">
        <v>4</v>
      </c>
      <c r="B48" s="280" t="s">
        <v>492</v>
      </c>
      <c r="C48" s="285">
        <v>46016</v>
      </c>
      <c r="D48" s="285">
        <v>46111</v>
      </c>
      <c r="E48" s="285" t="s">
        <v>424</v>
      </c>
      <c r="F48" s="285" t="s">
        <v>424</v>
      </c>
      <c r="G48" s="286" t="s">
        <v>424</v>
      </c>
      <c r="H48" s="286" t="s">
        <v>424</v>
      </c>
      <c r="I48" s="280" t="s">
        <v>545</v>
      </c>
      <c r="J48" s="280" t="s">
        <v>424</v>
      </c>
      <c r="N48" s="238" t="str">
        <f t="shared" si="0"/>
        <v>M_00.0029.0000294</v>
      </c>
    </row>
    <row r="49" spans="1:14" x14ac:dyDescent="0.25">
      <c r="A49" s="281" t="s">
        <v>493</v>
      </c>
      <c r="B49" s="281" t="s">
        <v>494</v>
      </c>
      <c r="C49" s="285" t="s">
        <v>424</v>
      </c>
      <c r="D49" s="285" t="s">
        <v>424</v>
      </c>
      <c r="E49" s="285" t="s">
        <v>424</v>
      </c>
      <c r="F49" s="285" t="s">
        <v>424</v>
      </c>
      <c r="G49" s="286" t="s">
        <v>424</v>
      </c>
      <c r="H49" s="286" t="s">
        <v>424</v>
      </c>
      <c r="I49" s="280" t="s">
        <v>519</v>
      </c>
      <c r="J49" s="281" t="s">
        <v>424</v>
      </c>
      <c r="N49" s="238" t="str">
        <f t="shared" si="0"/>
        <v>M_00.0029.0000294.1.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M_00.0029.0000294.2.</v>
      </c>
    </row>
    <row r="51" spans="1:14" ht="31.5" x14ac:dyDescent="0.25">
      <c r="A51" s="281" t="s">
        <v>497</v>
      </c>
      <c r="B51" s="281" t="s">
        <v>498</v>
      </c>
      <c r="C51" s="285" t="s">
        <v>424</v>
      </c>
      <c r="D51" s="285" t="s">
        <v>424</v>
      </c>
      <c r="E51" s="285" t="s">
        <v>424</v>
      </c>
      <c r="F51" s="285" t="s">
        <v>424</v>
      </c>
      <c r="G51" s="286" t="s">
        <v>424</v>
      </c>
      <c r="H51" s="286" t="s">
        <v>424</v>
      </c>
      <c r="I51" s="280" t="s">
        <v>519</v>
      </c>
      <c r="J51" s="281" t="s">
        <v>424</v>
      </c>
      <c r="N51" s="238" t="str">
        <f t="shared" si="0"/>
        <v>M_00.0029.0000294.3.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M_00.0029.0000294.4.</v>
      </c>
    </row>
    <row r="53" spans="1:14" ht="78.75" x14ac:dyDescent="0.25">
      <c r="A53" s="281" t="s">
        <v>501</v>
      </c>
      <c r="B53" s="284" t="s">
        <v>502</v>
      </c>
      <c r="C53" s="285">
        <v>46016</v>
      </c>
      <c r="D53" s="285">
        <v>46111</v>
      </c>
      <c r="E53" s="285" t="s">
        <v>424</v>
      </c>
      <c r="F53" s="285" t="s">
        <v>424</v>
      </c>
      <c r="G53" s="286" t="s">
        <v>424</v>
      </c>
      <c r="H53" s="286" t="s">
        <v>424</v>
      </c>
      <c r="I53" s="280" t="s">
        <v>547</v>
      </c>
      <c r="J53" s="281" t="s">
        <v>424</v>
      </c>
      <c r="N53" s="238" t="str">
        <f t="shared" si="0"/>
        <v>M_00.0029.0000294.5.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M_00.0029.0000294.6.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2025-11-11T08:34:19Z</dcterms:modified>
</cp:coreProperties>
</file>